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506" windowWidth="10140" windowHeight="5610" activeTab="0"/>
  </bookViews>
  <sheets>
    <sheet name="IS" sheetId="1" r:id="rId1"/>
    <sheet name="Equity" sheetId="2" r:id="rId2"/>
    <sheet name="BS" sheetId="3" r:id="rId3"/>
    <sheet name="Cashflow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<sst xmlns="http://schemas.openxmlformats.org/spreadsheetml/2006/main" count="173" uniqueCount="131">
  <si>
    <t xml:space="preserve"> RM'000</t>
  </si>
  <si>
    <t>QUARTERLY REPORT ON CONSOLIDATED RESULTS</t>
  </si>
  <si>
    <t>CURRENT</t>
  </si>
  <si>
    <t>YEAR</t>
  </si>
  <si>
    <t>QUARTER</t>
  </si>
  <si>
    <t>CUMULATIVE</t>
  </si>
  <si>
    <t>TO DATE</t>
  </si>
  <si>
    <t>RM'000</t>
  </si>
  <si>
    <t>AS AT</t>
  </si>
  <si>
    <t>END OF</t>
  </si>
  <si>
    <t>YEAR END</t>
  </si>
  <si>
    <t>PRECEDING</t>
  </si>
  <si>
    <t xml:space="preserve"> FINANCIAL</t>
  </si>
  <si>
    <t>Current Liabilities</t>
  </si>
  <si>
    <t xml:space="preserve">CORRESPONDING </t>
  </si>
  <si>
    <t>PERIOD</t>
  </si>
  <si>
    <t>CUMULATIVE PERIOD</t>
  </si>
  <si>
    <t>JT INTERNATIONAL BERHAD</t>
  </si>
  <si>
    <t>INDIVIDUAL QUARTER</t>
  </si>
  <si>
    <t>Revenue</t>
  </si>
  <si>
    <t>Property, plant and equipment</t>
  </si>
  <si>
    <t>Current assets</t>
  </si>
  <si>
    <t>Inventories</t>
  </si>
  <si>
    <t>Trade receivables</t>
  </si>
  <si>
    <t>Trade payables</t>
  </si>
  <si>
    <t xml:space="preserve"> </t>
  </si>
  <si>
    <t xml:space="preserve">Net current assets </t>
  </si>
  <si>
    <t>Reserves</t>
  </si>
  <si>
    <t>Minority interests</t>
  </si>
  <si>
    <t>Other operating income</t>
  </si>
  <si>
    <t>Changes in inventories of finished goods</t>
  </si>
  <si>
    <t>Raw materials and consumables used</t>
  </si>
  <si>
    <t>Staffs costs</t>
  </si>
  <si>
    <t>Depreciation and amortisation of property,</t>
  </si>
  <si>
    <t xml:space="preserve">            plant and equipment</t>
  </si>
  <si>
    <t>Other operating expenses</t>
  </si>
  <si>
    <t>ENDED</t>
  </si>
  <si>
    <t>Profit from operations</t>
  </si>
  <si>
    <t>Profit before tax</t>
  </si>
  <si>
    <t>Income tax expense</t>
  </si>
  <si>
    <t>Profit after tax</t>
  </si>
  <si>
    <t>Net profit for the period</t>
  </si>
  <si>
    <t>CONDENSED CONSOLIDATED BALANCE SHEET</t>
  </si>
  <si>
    <t>Long term receivable</t>
  </si>
  <si>
    <t>Other receivables and prepaid expenses</t>
  </si>
  <si>
    <t>Cash and cash equivalents</t>
  </si>
  <si>
    <t>Other payables and accrued expenses</t>
  </si>
  <si>
    <t>Tax liabilities</t>
  </si>
  <si>
    <t>ASSETS</t>
  </si>
  <si>
    <t>Provision for retirement benefits</t>
  </si>
  <si>
    <t>Represented by:</t>
  </si>
  <si>
    <t>Issued capital</t>
  </si>
  <si>
    <t>Shareholders' Equity</t>
  </si>
  <si>
    <t>CONDENSED CONSOLIDATED STATEMENTS OF CHANGES IN EQUITY</t>
  </si>
  <si>
    <t>ISSUED</t>
  </si>
  <si>
    <t>CAPITAL</t>
  </si>
  <si>
    <t>(RM'000)</t>
  </si>
  <si>
    <t>NON</t>
  </si>
  <si>
    <t>DISTRIBUTABLE</t>
  </si>
  <si>
    <t>RESERVE</t>
  </si>
  <si>
    <t>SHARE</t>
  </si>
  <si>
    <t>PREMIUM</t>
  </si>
  <si>
    <t>PROFIT</t>
  </si>
  <si>
    <t>PRIATED</t>
  </si>
  <si>
    <t>UNAPPRO-</t>
  </si>
  <si>
    <t>TOTAL</t>
  </si>
  <si>
    <t>Net profit during the period (Cummulative)</t>
  </si>
  <si>
    <t xml:space="preserve">CONDENSED CONSOLIDATED CASH FLOW STATEMENTS </t>
  </si>
  <si>
    <t>CASH FLOWS FROM OPERATING ACTIVITIES</t>
  </si>
  <si>
    <t>Adjustment for :-</t>
  </si>
  <si>
    <t>Depreciation and amortisation of property, plant and equipment</t>
  </si>
  <si>
    <t>Property, plant and equipment written off</t>
  </si>
  <si>
    <t>Interest income</t>
  </si>
  <si>
    <t>Gain on disposal of property, plant and equipment</t>
  </si>
  <si>
    <t>(Increase) / Decrease in inventories</t>
  </si>
  <si>
    <t>(Increase) / Decrease in trade receivables</t>
  </si>
  <si>
    <t>(Increase) / Decrease in other receivables and prepaid expenses</t>
  </si>
  <si>
    <t>Cash Generated From / (Used In) Operation</t>
  </si>
  <si>
    <t>Operating Profit / (Loss) Before Working Capital Changes</t>
  </si>
  <si>
    <t>Interest received</t>
  </si>
  <si>
    <t>Income tax paid</t>
  </si>
  <si>
    <t>Retirement benefits paid</t>
  </si>
  <si>
    <t>Net Cash From / (Used In) Operating Activities</t>
  </si>
  <si>
    <t>CASH FLOWS FROM INVESTING ACTIVITIES</t>
  </si>
  <si>
    <t>Proceed from disposal of property, plant and equipment</t>
  </si>
  <si>
    <t>Purchase of property, plant and equipment</t>
  </si>
  <si>
    <t>Net Cash From / (Used In) Investing Activities</t>
  </si>
  <si>
    <t>CASH FLOW FROM FINANCING ACTIVITIES</t>
  </si>
  <si>
    <t>Net Cash Used In Financing Activities</t>
  </si>
  <si>
    <t xml:space="preserve"> - Basic (basd on 261,534,406 ordinary shares) (sen)</t>
  </si>
  <si>
    <t xml:space="preserve"> - Diluted (based on 261,534,406 ordinary shares) (sen)</t>
  </si>
  <si>
    <t>Net tangible assets per share (RM)</t>
  </si>
  <si>
    <t>CONDENSED CONSOLIDATED INCOME STATEMENTS</t>
  </si>
  <si>
    <t>Income from other investments (Interest Income)</t>
  </si>
  <si>
    <t>CASH AND CASH EQUIVALENTS AS AT BEGINNING OF YEAR</t>
  </si>
  <si>
    <t>Inventories written off/down</t>
  </si>
  <si>
    <t>Amount owing by related companies</t>
  </si>
  <si>
    <t>Amount owing to related companies</t>
  </si>
  <si>
    <t xml:space="preserve">The Condensed Consolidated Income Statements should be read in conjunction with the Annual Audited </t>
  </si>
  <si>
    <t>The Condensed Consolidated Balance Sheet should be read in conjunction with the Annual</t>
  </si>
  <si>
    <t>The Condensed Consolidated Statements of Changes in Equity should be read in conjunction with the Annual</t>
  </si>
  <si>
    <t xml:space="preserve">Dividends paid </t>
  </si>
  <si>
    <t>Dividends paid</t>
  </si>
  <si>
    <t xml:space="preserve">The Condensed Consolidated Cash Flow Statement should be read in conjunction with the Annual Audited </t>
  </si>
  <si>
    <t>(Increase) / Decrease in amount due from related companies</t>
  </si>
  <si>
    <t>Increase / (Decrease) in trade payables</t>
  </si>
  <si>
    <t>Increase / (Decrease) in other payables and accrued expenses</t>
  </si>
  <si>
    <t>Earnings per share</t>
  </si>
  <si>
    <t>Restructuring  costs paid</t>
  </si>
  <si>
    <t>Provision for deferred tax</t>
  </si>
  <si>
    <t>Deferred Liabilities</t>
  </si>
  <si>
    <t>Financial Statements of the Group for the year ended 31st December 2003.</t>
  </si>
  <si>
    <t>31/12/03</t>
  </si>
  <si>
    <t>Audited Financial Statements of the Group for the year ended 31st December 2003.</t>
  </si>
  <si>
    <t>Balance as of 1st January 2004</t>
  </si>
  <si>
    <t xml:space="preserve">Net profit during the period </t>
  </si>
  <si>
    <t>Balance as of 1st January 2003 (restated)</t>
  </si>
  <si>
    <t>NET INCREASE IN CASH AND CASH EQUIVALENTS</t>
  </si>
  <si>
    <t>Impairment loss on property, plant and equipment</t>
  </si>
  <si>
    <t>31/12/04</t>
  </si>
  <si>
    <t>12 months ended 31st December 2003</t>
  </si>
  <si>
    <t>Balance as of 31st December 2003</t>
  </si>
  <si>
    <t>12 months ended 31st December 2004</t>
  </si>
  <si>
    <t>Balance as of 31st December 2004</t>
  </si>
  <si>
    <t xml:space="preserve">12 MONTHS </t>
  </si>
  <si>
    <t>CASH AND CASH EQUIVALENTS AS AT 31ST DECEMBER</t>
  </si>
  <si>
    <t>FOR THE FOURTH QUARTER ENDED 31ST DECEMBER 2004</t>
  </si>
  <si>
    <t>Allowance for doubtful debts</t>
  </si>
  <si>
    <t>Additional/(Write back of) impairment loss on ESOS</t>
  </si>
  <si>
    <t>Unrealised loss on foreign exchange</t>
  </si>
  <si>
    <t>Provision for restructuring costs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</si>
</sst>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General_)"/>
    <numFmt numFmtId="179" formatCode="0_)"/>
    <numFmt numFmtId="180" formatCode="#,##0.0_);\(#,##0.0\)"/>
    <numFmt numFmtId="181" formatCode="#,##0.000_);\(#,##0.000\)"/>
    <numFmt numFmtId="182" formatCode="0.0"/>
    <numFmt numFmtId="183" formatCode="0.000"/>
    <numFmt numFmtId="184" formatCode="0.0000"/>
    <numFmt numFmtId="185" formatCode="0%;\(0%\)"/>
    <numFmt numFmtId="186" formatCode="00000"/>
    <numFmt numFmtId="187" formatCode="m/d"/>
    <numFmt numFmtId="188" formatCode="_(* #,##0.0_);_(* \(#,##0.0\);_(* &quot;-&quot;?_);_(@_)"/>
  </numFmts>
  <fonts count="1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26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5">
    <xf numFmtId="178" fontId="0" fillId="0" borderId="0" xfId="0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5" fillId="0" borderId="0" xfId="0" applyNumberFormat="1" applyFont="1" applyAlignment="1">
      <alignment horizontal="center"/>
    </xf>
    <xf numFmtId="178" fontId="5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quotePrefix="1">
      <alignment horizontal="center"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 vertical="top" wrapText="1"/>
      <protection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>
      <alignment/>
    </xf>
    <xf numFmtId="37" fontId="0" fillId="0" borderId="0" xfId="0" applyNumberFormat="1" applyBorder="1" applyAlignment="1" applyProtection="1" quotePrefix="1">
      <alignment/>
      <protection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quotePrefix="1">
      <alignment horizontal="left"/>
    </xf>
    <xf numFmtId="37" fontId="6" fillId="0" borderId="0" xfId="0" applyNumberFormat="1" applyFont="1" applyFill="1" applyBorder="1" applyAlignment="1" quotePrefix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0" xfId="0" applyNumberFormat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 quotePrefix="1">
      <alignment horizontal="center"/>
      <protection/>
    </xf>
    <xf numFmtId="37" fontId="8" fillId="0" borderId="0" xfId="0" applyNumberFormat="1" applyFont="1" applyAlignment="1">
      <alignment/>
    </xf>
    <xf numFmtId="39" fontId="0" fillId="0" borderId="0" xfId="0" applyNumberFormat="1" applyFont="1" applyFill="1" applyBorder="1" applyAlignment="1" applyProtection="1">
      <alignment/>
      <protection/>
    </xf>
    <xf numFmtId="187" fontId="5" fillId="0" borderId="0" xfId="0" applyNumberFormat="1" applyFont="1" applyBorder="1" applyAlignment="1">
      <alignment horizontal="center"/>
    </xf>
    <xf numFmtId="187" fontId="0" fillId="0" borderId="0" xfId="0" applyNumberFormat="1" applyFont="1" applyAlignment="1">
      <alignment/>
    </xf>
    <xf numFmtId="187" fontId="5" fillId="0" borderId="0" xfId="0" applyNumberFormat="1" applyFont="1" applyAlignment="1" quotePrefix="1">
      <alignment horizontal="center"/>
    </xf>
    <xf numFmtId="37" fontId="0" fillId="0" borderId="0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5" fillId="0" borderId="0" xfId="0" applyNumberFormat="1" applyFont="1" applyAlignment="1" applyProtection="1">
      <alignment/>
      <protection/>
    </xf>
    <xf numFmtId="178" fontId="10" fillId="0" borderId="0" xfId="0" applyFont="1" applyAlignment="1">
      <alignment/>
    </xf>
    <xf numFmtId="178" fontId="9" fillId="0" borderId="0" xfId="0" applyFont="1" applyAlignment="1">
      <alignment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/>
    </xf>
    <xf numFmtId="37" fontId="0" fillId="0" borderId="4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>
      <alignment horizontal="center"/>
    </xf>
    <xf numFmtId="37" fontId="11" fillId="0" borderId="0" xfId="0" applyNumberFormat="1" applyFont="1" applyFill="1" applyBorder="1" applyAlignment="1" applyProtection="1">
      <alignment/>
      <protection/>
    </xf>
    <xf numFmtId="37" fontId="0" fillId="0" borderId="1" xfId="0" applyNumberFormat="1" applyFont="1" applyFill="1" applyBorder="1" applyAlignment="1">
      <alignment/>
    </xf>
    <xf numFmtId="178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>
      <alignment/>
    </xf>
    <xf numFmtId="37" fontId="0" fillId="0" borderId="5" xfId="0" applyNumberFormat="1" applyFont="1" applyFill="1" applyBorder="1" applyAlignment="1">
      <alignment/>
    </xf>
    <xf numFmtId="37" fontId="0" fillId="0" borderId="6" xfId="0" applyNumberFormat="1" applyFont="1" applyFill="1" applyBorder="1" applyAlignment="1">
      <alignment/>
    </xf>
    <xf numFmtId="37" fontId="9" fillId="0" borderId="0" xfId="0" applyNumberFormat="1" applyFont="1" applyAlignment="1">
      <alignment/>
    </xf>
    <xf numFmtId="39" fontId="0" fillId="0" borderId="0" xfId="0" applyNumberFormat="1" applyFont="1" applyFill="1" applyBorder="1" applyAlignment="1" applyProtection="1">
      <alignment horizontal="center"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1" xfId="0" applyNumberFormat="1" applyBorder="1" applyAlignment="1" applyProtection="1" quotePrefix="1">
      <alignment/>
      <protection/>
    </xf>
    <xf numFmtId="37" fontId="12" fillId="0" borderId="0" xfId="0" applyNumberFormat="1" applyFont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6" xfId="0" applyNumberFormat="1" applyFont="1" applyFill="1" applyBorder="1" applyAlignment="1">
      <alignment/>
    </xf>
    <xf numFmtId="43" fontId="0" fillId="0" borderId="0" xfId="15" applyFont="1" applyFill="1" applyBorder="1" applyAlignment="1" applyProtection="1">
      <alignment/>
      <protection/>
    </xf>
    <xf numFmtId="188" fontId="0" fillId="0" borderId="0" xfId="0" applyNumberFormat="1" applyFont="1" applyFill="1" applyAlignment="1" applyProtection="1">
      <alignment/>
      <protection/>
    </xf>
    <xf numFmtId="188" fontId="0" fillId="0" borderId="0" xfId="0" applyNumberFormat="1" applyFont="1" applyFill="1" applyAlignment="1">
      <alignment/>
    </xf>
    <xf numFmtId="37" fontId="0" fillId="0" borderId="0" xfId="0" applyNumberFormat="1" applyFont="1" applyFill="1" applyAlignment="1" applyProtection="1">
      <alignment/>
      <protection/>
    </xf>
    <xf numFmtId="37" fontId="0" fillId="0" borderId="5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 quotePrefix="1">
      <alignment/>
      <protection/>
    </xf>
    <xf numFmtId="37" fontId="0" fillId="0" borderId="1" xfId="0" applyNumberFormat="1" applyFill="1" applyBorder="1" applyAlignment="1" applyProtection="1" quotePrefix="1">
      <alignment/>
      <protection/>
    </xf>
    <xf numFmtId="37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5" xfId="0" applyNumberFormat="1" applyFill="1" applyBorder="1" applyAlignment="1">
      <alignment/>
    </xf>
    <xf numFmtId="37" fontId="0" fillId="0" borderId="5" xfId="0" applyNumberFormat="1" applyFill="1" applyBorder="1" applyAlignment="1" applyProtection="1">
      <alignment/>
      <protection/>
    </xf>
    <xf numFmtId="43" fontId="0" fillId="0" borderId="0" xfId="15" applyFont="1" applyFill="1" applyBorder="1" applyAlignment="1">
      <alignment/>
    </xf>
    <xf numFmtId="43" fontId="0" fillId="0" borderId="5" xfId="15" applyFont="1" applyFill="1" applyBorder="1" applyAlignment="1">
      <alignment/>
    </xf>
    <xf numFmtId="37" fontId="5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178" fontId="10" fillId="0" borderId="0" xfId="0" applyFont="1" applyAlignment="1">
      <alignment/>
    </xf>
    <xf numFmtId="178" fontId="9" fillId="0" borderId="0" xfId="0" applyFont="1" applyAlignment="1">
      <alignment/>
    </xf>
    <xf numFmtId="37" fontId="0" fillId="0" borderId="0" xfId="0" applyNumberFormat="1" applyAlignment="1">
      <alignment/>
    </xf>
    <xf numFmtId="178" fontId="0" fillId="0" borderId="0" xfId="0" applyAlignment="1">
      <alignment/>
    </xf>
    <xf numFmtId="37" fontId="9" fillId="0" borderId="0" xfId="0" applyNumberFormat="1" applyFont="1" applyFill="1" applyAlignment="1">
      <alignment/>
    </xf>
    <xf numFmtId="178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G36" sqref="G36"/>
    </sheetView>
  </sheetViews>
  <sheetFormatPr defaultColWidth="9.66015625" defaultRowHeight="12.75"/>
  <cols>
    <col min="1" max="1" width="41.16015625" style="6" customWidth="1"/>
    <col min="2" max="2" width="2.83203125" style="6" customWidth="1"/>
    <col min="3" max="3" width="13.16015625" style="7" customWidth="1"/>
    <col min="4" max="4" width="4" style="7" customWidth="1"/>
    <col min="5" max="5" width="13" style="3" customWidth="1"/>
    <col min="6" max="6" width="6.83203125" style="6" customWidth="1"/>
    <col min="7" max="7" width="14.33203125" style="7" customWidth="1"/>
    <col min="8" max="8" width="2.5" style="6" customWidth="1"/>
    <col min="9" max="9" width="14.66015625" style="6" customWidth="1"/>
    <col min="10" max="10" width="4.16015625" style="6" customWidth="1"/>
    <col min="11" max="16384" width="9.66015625" style="6" customWidth="1"/>
  </cols>
  <sheetData>
    <row r="1" spans="1:9" ht="12.75">
      <c r="A1" s="1" t="s">
        <v>17</v>
      </c>
      <c r="I1" s="2"/>
    </row>
    <row r="2" spans="1:7" ht="15" customHeight="1">
      <c r="A2" s="1" t="s">
        <v>1</v>
      </c>
      <c r="G2" s="80"/>
    </row>
    <row r="3" spans="1:7" s="1" customFormat="1" ht="12.75">
      <c r="A3" s="1" t="s">
        <v>126</v>
      </c>
      <c r="C3" s="9"/>
      <c r="D3" s="9"/>
      <c r="E3" s="4"/>
      <c r="G3" s="9"/>
    </row>
    <row r="4" ht="12.75">
      <c r="A4" s="1" t="s">
        <v>92</v>
      </c>
    </row>
    <row r="5" ht="12.75">
      <c r="A5" s="2"/>
    </row>
    <row r="6" spans="3:9" ht="12.75">
      <c r="C6" s="97" t="s">
        <v>18</v>
      </c>
      <c r="D6" s="97"/>
      <c r="E6" s="97"/>
      <c r="G6" s="97" t="s">
        <v>16</v>
      </c>
      <c r="H6" s="97"/>
      <c r="I6" s="97"/>
    </row>
    <row r="7" spans="3:9" ht="12.75">
      <c r="C7" s="11" t="s">
        <v>2</v>
      </c>
      <c r="D7" s="10"/>
      <c r="E7" s="4" t="s">
        <v>11</v>
      </c>
      <c r="G7" s="10" t="s">
        <v>5</v>
      </c>
      <c r="I7" s="5" t="s">
        <v>11</v>
      </c>
    </row>
    <row r="8" spans="3:9" ht="12.75">
      <c r="C8" s="11" t="s">
        <v>3</v>
      </c>
      <c r="D8" s="11"/>
      <c r="E8" s="4" t="s">
        <v>3</v>
      </c>
      <c r="G8" s="11" t="s">
        <v>2</v>
      </c>
      <c r="I8" s="5" t="s">
        <v>3</v>
      </c>
    </row>
    <row r="9" spans="3:9" ht="12.75">
      <c r="C9" s="12" t="s">
        <v>4</v>
      </c>
      <c r="D9" s="13"/>
      <c r="E9" s="5" t="s">
        <v>14</v>
      </c>
      <c r="G9" s="11" t="s">
        <v>3</v>
      </c>
      <c r="I9" s="5" t="s">
        <v>14</v>
      </c>
    </row>
    <row r="10" spans="3:9" ht="12.75">
      <c r="C10" s="12" t="s">
        <v>36</v>
      </c>
      <c r="D10" s="13"/>
      <c r="E10" s="12" t="s">
        <v>4</v>
      </c>
      <c r="G10" s="11" t="s">
        <v>6</v>
      </c>
      <c r="I10" s="4" t="s">
        <v>15</v>
      </c>
    </row>
    <row r="11" spans="3:9" ht="12.75">
      <c r="C11" s="47" t="s">
        <v>119</v>
      </c>
      <c r="D11" s="50"/>
      <c r="E11" s="47" t="s">
        <v>112</v>
      </c>
      <c r="F11" s="51"/>
      <c r="G11" s="50" t="str">
        <f>C11</f>
        <v>31/12/04</v>
      </c>
      <c r="H11" s="51"/>
      <c r="I11" s="52" t="str">
        <f>E11</f>
        <v>31/12/03</v>
      </c>
    </row>
    <row r="12" spans="3:9" ht="12.75">
      <c r="C12" s="12" t="s">
        <v>0</v>
      </c>
      <c r="D12" s="11"/>
      <c r="E12" s="12" t="s">
        <v>0</v>
      </c>
      <c r="G12" s="11" t="s">
        <v>7</v>
      </c>
      <c r="I12" s="12" t="s">
        <v>0</v>
      </c>
    </row>
    <row r="14" spans="1:10" ht="12.75">
      <c r="A14" s="14" t="s">
        <v>19</v>
      </c>
      <c r="B14" s="15"/>
      <c r="C14" s="20">
        <f>G14-606918</f>
        <v>181817</v>
      </c>
      <c r="D14" s="16"/>
      <c r="E14" s="32">
        <v>167454</v>
      </c>
      <c r="F14" s="2"/>
      <c r="G14" s="20">
        <v>788735</v>
      </c>
      <c r="I14" s="91">
        <v>696478</v>
      </c>
      <c r="J14" s="48"/>
    </row>
    <row r="15" spans="1:9" ht="12.75">
      <c r="A15" s="15"/>
      <c r="B15" s="15"/>
      <c r="C15" s="16"/>
      <c r="D15" s="16"/>
      <c r="E15" s="87"/>
      <c r="G15" s="16"/>
      <c r="I15" s="92"/>
    </row>
    <row r="16" spans="1:10" ht="12.75">
      <c r="A16" s="17" t="s">
        <v>29</v>
      </c>
      <c r="B16" s="15"/>
      <c r="C16" s="32">
        <f>G16-3071</f>
        <v>276</v>
      </c>
      <c r="D16" s="16"/>
      <c r="E16" s="32">
        <v>-876</v>
      </c>
      <c r="G16" s="32">
        <f>3347</f>
        <v>3347</v>
      </c>
      <c r="I16" s="91">
        <v>2538</v>
      </c>
      <c r="J16" s="48"/>
    </row>
    <row r="17" spans="1:10" ht="12.75">
      <c r="A17" s="17" t="s">
        <v>30</v>
      </c>
      <c r="B17" s="15"/>
      <c r="C17" s="20">
        <f>G17-3343</f>
        <v>-2798</v>
      </c>
      <c r="D17" s="16"/>
      <c r="E17" s="32">
        <v>-6296</v>
      </c>
      <c r="G17" s="20">
        <f>-427+1080+2-24-86</f>
        <v>545</v>
      </c>
      <c r="I17" s="91">
        <v>-2109</v>
      </c>
      <c r="J17" s="48"/>
    </row>
    <row r="18" spans="1:10" ht="12.75">
      <c r="A18" s="2" t="s">
        <v>31</v>
      </c>
      <c r="B18" s="15"/>
      <c r="C18" s="32">
        <f>G18+241894</f>
        <v>-24581</v>
      </c>
      <c r="D18" s="16"/>
      <c r="E18" s="32">
        <v>-38618</v>
      </c>
      <c r="G18" s="32">
        <f>-524894-174151+432573-2-1</f>
        <v>-266475</v>
      </c>
      <c r="I18" s="91">
        <v>-262799</v>
      </c>
      <c r="J18" s="48"/>
    </row>
    <row r="19" spans="1:10" ht="12.75">
      <c r="A19" s="17" t="s">
        <v>32</v>
      </c>
      <c r="B19" s="15"/>
      <c r="C19" s="20">
        <f>G19+32675</f>
        <v>-17419</v>
      </c>
      <c r="D19" s="16"/>
      <c r="E19" s="32">
        <v>-18614</v>
      </c>
      <c r="G19" s="20">
        <f>-26811-1238-21819-226</f>
        <v>-50094</v>
      </c>
      <c r="I19" s="91">
        <v>-53701</v>
      </c>
      <c r="J19" s="48"/>
    </row>
    <row r="20" spans="1:10" ht="12.75">
      <c r="A20" s="17" t="s">
        <v>33</v>
      </c>
      <c r="B20" s="15"/>
      <c r="C20" s="20">
        <f>G20+22782</f>
        <v>-7785</v>
      </c>
      <c r="D20" s="16"/>
      <c r="E20" s="32">
        <v>-7295</v>
      </c>
      <c r="G20" s="20">
        <f>-4181-26386</f>
        <v>-30567</v>
      </c>
      <c r="I20" s="91">
        <v>-27120</v>
      </c>
      <c r="J20" s="48"/>
    </row>
    <row r="21" spans="1:9" ht="12.75">
      <c r="A21" s="17" t="s">
        <v>34</v>
      </c>
      <c r="B21" s="15"/>
      <c r="C21" s="20"/>
      <c r="D21" s="16"/>
      <c r="E21" s="32"/>
      <c r="G21" s="20"/>
      <c r="I21" s="91"/>
    </row>
    <row r="22" spans="1:9" ht="12.75">
      <c r="A22" s="17" t="s">
        <v>35</v>
      </c>
      <c r="B22" s="15"/>
      <c r="C22" s="32">
        <f>G22+207485</f>
        <v>-124328</v>
      </c>
      <c r="D22" s="16"/>
      <c r="E22" s="32">
        <v>-89759</v>
      </c>
      <c r="G22" s="32">
        <f>-94911-236405+(-682-9-10-18-4)+226</f>
        <v>-331813</v>
      </c>
      <c r="I22" s="91">
        <v>-257924</v>
      </c>
    </row>
    <row r="23" spans="2:10" ht="12.75">
      <c r="B23" s="15"/>
      <c r="C23" s="78"/>
      <c r="D23" s="16"/>
      <c r="E23" s="88"/>
      <c r="G23" s="78"/>
      <c r="I23" s="93"/>
      <c r="J23" s="48"/>
    </row>
    <row r="24" spans="1:9" ht="12.75">
      <c r="A24" s="56" t="s">
        <v>37</v>
      </c>
      <c r="B24" s="15"/>
      <c r="C24" s="20">
        <f>SUM(C14:C22)</f>
        <v>5182</v>
      </c>
      <c r="D24" s="16"/>
      <c r="E24" s="32">
        <f>SUM(E14:E22)</f>
        <v>5996</v>
      </c>
      <c r="F24" s="54"/>
      <c r="G24" s="20">
        <f>SUM(G14:G22)</f>
        <v>113678</v>
      </c>
      <c r="H24" s="54"/>
      <c r="I24" s="32">
        <f>SUM(I14:I22)</f>
        <v>95363</v>
      </c>
    </row>
    <row r="25" spans="1:10" ht="12.75" customHeight="1">
      <c r="A25" s="18"/>
      <c r="B25" s="15"/>
      <c r="C25" s="20"/>
      <c r="D25" s="20"/>
      <c r="E25" s="32"/>
      <c r="F25" s="55"/>
      <c r="G25" s="20"/>
      <c r="H25" s="54"/>
      <c r="I25" s="32"/>
      <c r="J25" s="2"/>
    </row>
    <row r="26" spans="1:9" ht="12.75">
      <c r="A26" s="17" t="s">
        <v>93</v>
      </c>
      <c r="B26" s="15"/>
      <c r="C26" s="20">
        <f>G26-3123</f>
        <v>1567</v>
      </c>
      <c r="D26" s="20"/>
      <c r="E26" s="32">
        <v>1071</v>
      </c>
      <c r="F26" s="54"/>
      <c r="G26" s="20">
        <v>4690</v>
      </c>
      <c r="H26" s="54"/>
      <c r="I26" s="32">
        <v>4220</v>
      </c>
    </row>
    <row r="27" spans="1:9" ht="12.75">
      <c r="A27" s="14"/>
      <c r="B27" s="15"/>
      <c r="C27" s="78"/>
      <c r="D27" s="20"/>
      <c r="E27" s="88"/>
      <c r="F27" s="54"/>
      <c r="G27" s="78"/>
      <c r="H27" s="54"/>
      <c r="I27" s="94"/>
    </row>
    <row r="28" spans="1:9" ht="12.75">
      <c r="A28" s="1" t="s">
        <v>38</v>
      </c>
      <c r="C28" s="21">
        <f>C24+C26</f>
        <v>6749</v>
      </c>
      <c r="D28" s="21"/>
      <c r="E28" s="39">
        <f>E24+E26</f>
        <v>7067</v>
      </c>
      <c r="F28" s="54"/>
      <c r="G28" s="21">
        <f>G24+G26</f>
        <v>118368</v>
      </c>
      <c r="H28" s="54"/>
      <c r="I28" s="39">
        <f>I24+I26</f>
        <v>99583</v>
      </c>
    </row>
    <row r="29" spans="1:10" ht="12.75">
      <c r="A29" s="2"/>
      <c r="C29" s="21"/>
      <c r="D29" s="53"/>
      <c r="E29" s="39"/>
      <c r="F29" s="55"/>
      <c r="G29" s="21"/>
      <c r="H29" s="55"/>
      <c r="I29" s="91"/>
      <c r="J29" s="2"/>
    </row>
    <row r="30" spans="1:9" ht="12.75">
      <c r="A30" s="14" t="s">
        <v>39</v>
      </c>
      <c r="B30" s="15"/>
      <c r="C30" s="20">
        <v>1830</v>
      </c>
      <c r="D30" s="20"/>
      <c r="E30" s="32">
        <v>3016</v>
      </c>
      <c r="F30" s="54"/>
      <c r="G30" s="20">
        <v>34599</v>
      </c>
      <c r="H30" s="54"/>
      <c r="I30" s="32">
        <v>29526</v>
      </c>
    </row>
    <row r="31" spans="1:9" ht="12.75">
      <c r="A31" s="14"/>
      <c r="B31" s="15"/>
      <c r="C31" s="78"/>
      <c r="D31" s="20"/>
      <c r="E31" s="88"/>
      <c r="F31" s="54"/>
      <c r="G31" s="78"/>
      <c r="H31" s="54"/>
      <c r="I31" s="94"/>
    </row>
    <row r="32" spans="1:9" ht="12.75">
      <c r="A32" s="8" t="s">
        <v>40</v>
      </c>
      <c r="B32" s="15"/>
      <c r="C32" s="16">
        <f>C28-C30</f>
        <v>4919</v>
      </c>
      <c r="D32" s="16"/>
      <c r="E32" s="87">
        <f>E28-E30</f>
        <v>4051</v>
      </c>
      <c r="G32" s="16">
        <f>G28-G30</f>
        <v>83769</v>
      </c>
      <c r="I32" s="87">
        <f>I28-I30</f>
        <v>70057</v>
      </c>
    </row>
    <row r="33" spans="1:9" ht="12.75">
      <c r="A33" s="15"/>
      <c r="B33" s="15"/>
      <c r="C33" s="20"/>
      <c r="D33" s="16"/>
      <c r="E33" s="32"/>
      <c r="G33" s="20"/>
      <c r="I33" s="92"/>
    </row>
    <row r="34" spans="1:9" ht="12.75">
      <c r="A34" s="2" t="s">
        <v>28</v>
      </c>
      <c r="C34" s="21">
        <v>0</v>
      </c>
      <c r="D34" s="21"/>
      <c r="E34" s="39">
        <v>0</v>
      </c>
      <c r="F34" s="54"/>
      <c r="G34" s="21">
        <v>0</v>
      </c>
      <c r="H34" s="54"/>
      <c r="I34" s="91">
        <v>0</v>
      </c>
    </row>
    <row r="35" spans="1:9" ht="12.75">
      <c r="A35" s="19"/>
      <c r="B35" s="15"/>
      <c r="C35" s="22"/>
      <c r="D35" s="16"/>
      <c r="E35" s="89"/>
      <c r="G35" s="22"/>
      <c r="I35" s="92"/>
    </row>
    <row r="36" spans="1:9" ht="13.5" thickBot="1">
      <c r="A36" s="8" t="s">
        <v>41</v>
      </c>
      <c r="B36" s="15"/>
      <c r="C36" s="79">
        <f>C32-C34</f>
        <v>4919</v>
      </c>
      <c r="D36" s="16"/>
      <c r="E36" s="90">
        <f>E32-E34</f>
        <v>4051</v>
      </c>
      <c r="G36" s="79">
        <f>G32-G34</f>
        <v>83769</v>
      </c>
      <c r="I36" s="90">
        <f>I32-I34</f>
        <v>70057</v>
      </c>
    </row>
    <row r="37" spans="1:9" ht="13.5" thickTop="1">
      <c r="A37" s="19"/>
      <c r="B37" s="15"/>
      <c r="C37" s="22"/>
      <c r="D37" s="16"/>
      <c r="E37" s="89"/>
      <c r="G37" s="22"/>
      <c r="I37" s="45"/>
    </row>
    <row r="38" spans="1:9" ht="12.75">
      <c r="A38" s="19"/>
      <c r="B38" s="15"/>
      <c r="C38" s="22"/>
      <c r="D38" s="16"/>
      <c r="E38" s="22"/>
      <c r="G38" s="22"/>
      <c r="I38" s="45"/>
    </row>
    <row r="39" spans="1:4" ht="12.75">
      <c r="A39" s="2" t="s">
        <v>107</v>
      </c>
      <c r="C39" s="16"/>
      <c r="D39" s="16"/>
    </row>
    <row r="40" spans="1:9" ht="12.75">
      <c r="A40" s="101" t="s">
        <v>89</v>
      </c>
      <c r="B40" s="102"/>
      <c r="C40" s="85">
        <f>C36/261534.406*100</f>
        <v>1.880823282577972</v>
      </c>
      <c r="D40" s="85"/>
      <c r="E40" s="85">
        <f>E36/261534.406*100</f>
        <v>1.5489357832330481</v>
      </c>
      <c r="F40" s="86"/>
      <c r="G40" s="85">
        <f>G36/261534.406*100</f>
        <v>32.02982019887662</v>
      </c>
      <c r="H40" s="86"/>
      <c r="I40" s="85">
        <f>I36/261534.406*100</f>
        <v>26.786915370515345</v>
      </c>
    </row>
    <row r="41" spans="1:9" ht="12.75">
      <c r="A41" s="101" t="s">
        <v>90</v>
      </c>
      <c r="B41" s="102"/>
      <c r="C41" s="85">
        <f>C36/261534.406*100</f>
        <v>1.880823282577972</v>
      </c>
      <c r="D41" s="85"/>
      <c r="E41" s="85">
        <f>E36/261534.406*100</f>
        <v>1.5489357832330481</v>
      </c>
      <c r="F41" s="86"/>
      <c r="G41" s="85">
        <f>G36/261534.406*100</f>
        <v>32.02982019887662</v>
      </c>
      <c r="H41" s="86"/>
      <c r="I41" s="85">
        <f>I36/261534.406*100</f>
        <v>26.786915370515345</v>
      </c>
    </row>
    <row r="42" spans="3:4" ht="12.75">
      <c r="C42" s="16"/>
      <c r="D42" s="16"/>
    </row>
    <row r="43" spans="3:4" ht="12.75">
      <c r="C43" s="16"/>
      <c r="D43" s="16"/>
    </row>
    <row r="44" spans="1:9" ht="15.75">
      <c r="A44" s="98" t="s">
        <v>98</v>
      </c>
      <c r="B44" s="99"/>
      <c r="C44" s="99"/>
      <c r="D44" s="99"/>
      <c r="E44" s="99"/>
      <c r="F44" s="99"/>
      <c r="G44" s="99"/>
      <c r="H44" s="99"/>
      <c r="I44" s="99"/>
    </row>
    <row r="45" spans="1:9" ht="15.75">
      <c r="A45" s="98" t="s">
        <v>111</v>
      </c>
      <c r="B45" s="100"/>
      <c r="C45" s="100"/>
      <c r="D45" s="100"/>
      <c r="E45" s="100"/>
      <c r="F45" s="100"/>
      <c r="G45" s="100"/>
      <c r="H45" s="100"/>
      <c r="I45" s="100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</sheetData>
  <mergeCells count="6">
    <mergeCell ref="C6:E6"/>
    <mergeCell ref="G6:I6"/>
    <mergeCell ref="A44:I44"/>
    <mergeCell ref="A45:I45"/>
    <mergeCell ref="A40:B40"/>
    <mergeCell ref="A41:B41"/>
  </mergeCells>
  <printOptions/>
  <pageMargins left="0.5" right="0.25" top="0.5" bottom="0.25" header="0.25" footer="0.2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H1" sqref="H1"/>
    </sheetView>
  </sheetViews>
  <sheetFormatPr defaultColWidth="9.66015625" defaultRowHeight="12.75"/>
  <cols>
    <col min="1" max="1" width="44.33203125" style="37" customWidth="1"/>
    <col min="2" max="2" width="15.66015625" style="25" customWidth="1"/>
    <col min="3" max="3" width="3.83203125" style="25" customWidth="1"/>
    <col min="4" max="4" width="17.83203125" style="25" customWidth="1"/>
    <col min="5" max="5" width="3.66015625" style="25" customWidth="1"/>
    <col min="6" max="6" width="17.5" style="25" customWidth="1"/>
    <col min="7" max="7" width="3.33203125" style="25" customWidth="1"/>
    <col min="8" max="8" width="15.16015625" style="25" customWidth="1"/>
    <col min="9" max="9" width="3.66015625" style="25" customWidth="1"/>
    <col min="10" max="16384" width="9.66015625" style="25" customWidth="1"/>
  </cols>
  <sheetData>
    <row r="1" s="6" customFormat="1" ht="12.75">
      <c r="A1" s="9" t="s">
        <v>17</v>
      </c>
    </row>
    <row r="2" spans="1:8" s="6" customFormat="1" ht="19.5" customHeight="1">
      <c r="A2" s="9" t="s">
        <v>1</v>
      </c>
      <c r="H2" s="80"/>
    </row>
    <row r="3" s="1" customFormat="1" ht="12.75">
      <c r="A3" s="1" t="s">
        <v>126</v>
      </c>
    </row>
    <row r="4" s="6" customFormat="1" ht="12.75">
      <c r="A4" s="9" t="s">
        <v>53</v>
      </c>
    </row>
    <row r="5" spans="1:3" ht="13.5">
      <c r="A5" s="2"/>
      <c r="B5" s="27"/>
      <c r="C5" s="29"/>
    </row>
    <row r="6" spans="1:8" s="6" customFormat="1" ht="12.75">
      <c r="A6" s="23"/>
      <c r="B6" s="64" t="s">
        <v>54</v>
      </c>
      <c r="D6" s="65" t="s">
        <v>57</v>
      </c>
      <c r="F6" s="65" t="s">
        <v>58</v>
      </c>
      <c r="H6" s="65" t="s">
        <v>65</v>
      </c>
    </row>
    <row r="7" spans="1:6" ht="12.75">
      <c r="A7" s="43"/>
      <c r="B7" s="64" t="s">
        <v>55</v>
      </c>
      <c r="C7" s="36"/>
      <c r="D7" s="65" t="s">
        <v>58</v>
      </c>
      <c r="F7" s="65" t="s">
        <v>59</v>
      </c>
    </row>
    <row r="8" spans="1:6" ht="12.75">
      <c r="A8" s="43"/>
      <c r="C8" s="36"/>
      <c r="D8" s="65" t="s">
        <v>59</v>
      </c>
      <c r="F8" s="65" t="s">
        <v>64</v>
      </c>
    </row>
    <row r="9" spans="1:6" ht="12.75">
      <c r="A9" s="43"/>
      <c r="C9" s="36"/>
      <c r="D9" s="65" t="s">
        <v>60</v>
      </c>
      <c r="F9" s="65" t="s">
        <v>63</v>
      </c>
    </row>
    <row r="10" spans="1:6" ht="12.75">
      <c r="A10" s="43"/>
      <c r="C10" s="36"/>
      <c r="D10" s="65" t="s">
        <v>61</v>
      </c>
      <c r="F10" s="65" t="s">
        <v>62</v>
      </c>
    </row>
    <row r="11" spans="1:8" ht="12.75">
      <c r="A11" s="66" t="s">
        <v>120</v>
      </c>
      <c r="B11" s="65" t="s">
        <v>56</v>
      </c>
      <c r="C11" s="36"/>
      <c r="D11" s="65" t="s">
        <v>56</v>
      </c>
      <c r="F11" s="65" t="s">
        <v>56</v>
      </c>
      <c r="H11" s="65" t="s">
        <v>56</v>
      </c>
    </row>
    <row r="13" spans="1:9" ht="12.75">
      <c r="A13" s="37" t="s">
        <v>116</v>
      </c>
      <c r="B13" s="25">
        <v>261534</v>
      </c>
      <c r="D13" s="25">
        <v>4536</v>
      </c>
      <c r="F13" s="25">
        <v>129970</v>
      </c>
      <c r="G13" s="38"/>
      <c r="H13" s="25">
        <f>SUM(B13:F13)</f>
        <v>396040</v>
      </c>
      <c r="I13" s="38"/>
    </row>
    <row r="15" spans="1:8" ht="12.75">
      <c r="A15" s="37" t="s">
        <v>115</v>
      </c>
      <c r="F15" s="25">
        <f>'IS'!I36</f>
        <v>70057</v>
      </c>
      <c r="H15" s="25">
        <f>SUM(B15:F15)</f>
        <v>70057</v>
      </c>
    </row>
    <row r="17" spans="1:8" ht="12.75">
      <c r="A17" s="37" t="s">
        <v>101</v>
      </c>
      <c r="F17" s="25">
        <v>-48959</v>
      </c>
      <c r="H17" s="25">
        <f>SUM(B17:F17)</f>
        <v>-48959</v>
      </c>
    </row>
    <row r="19" spans="1:8" ht="13.5" thickBot="1">
      <c r="A19" s="37" t="s">
        <v>121</v>
      </c>
      <c r="B19" s="67">
        <f>SUM(B13:B18)</f>
        <v>261534</v>
      </c>
      <c r="D19" s="67">
        <f>SUM(D13:D18)</f>
        <v>4536</v>
      </c>
      <c r="F19" s="67">
        <f>SUM(F13:F18)</f>
        <v>151068</v>
      </c>
      <c r="H19" s="67">
        <f>SUM(H13:H18)</f>
        <v>417138</v>
      </c>
    </row>
    <row r="20" ht="13.5" thickTop="1"/>
    <row r="23" ht="12.75">
      <c r="A23" s="66" t="s">
        <v>122</v>
      </c>
    </row>
    <row r="25" spans="1:8" ht="12.75">
      <c r="A25" s="37" t="s">
        <v>114</v>
      </c>
      <c r="B25" s="25">
        <f>B19</f>
        <v>261534</v>
      </c>
      <c r="D25" s="25">
        <f>D19</f>
        <v>4536</v>
      </c>
      <c r="F25" s="25">
        <v>151068</v>
      </c>
      <c r="H25" s="25">
        <f>SUM(B25:F25)</f>
        <v>417138</v>
      </c>
    </row>
    <row r="27" spans="1:8" ht="12.75">
      <c r="A27" s="37" t="s">
        <v>66</v>
      </c>
      <c r="F27" s="25">
        <f>'IS'!G36</f>
        <v>83769</v>
      </c>
      <c r="H27" s="25">
        <f>SUM(B27:F27)</f>
        <v>83769</v>
      </c>
    </row>
    <row r="29" spans="1:8" ht="12.75">
      <c r="A29" s="37" t="s">
        <v>102</v>
      </c>
      <c r="F29" s="25">
        <v>-56491</v>
      </c>
      <c r="H29" s="25">
        <f>SUM(B29:F29)</f>
        <v>-56491</v>
      </c>
    </row>
    <row r="31" spans="1:8" ht="13.5" thickBot="1">
      <c r="A31" s="37" t="s">
        <v>123</v>
      </c>
      <c r="B31" s="67">
        <f>SUM(B25:B30)</f>
        <v>261534</v>
      </c>
      <c r="D31" s="67">
        <f>SUM(D25:D30)</f>
        <v>4536</v>
      </c>
      <c r="F31" s="67">
        <f>SUM(F25:F30)</f>
        <v>178346</v>
      </c>
      <c r="H31" s="67">
        <f>SUM(H25:H30)</f>
        <v>444416</v>
      </c>
    </row>
    <row r="32" ht="13.5" thickTop="1"/>
    <row r="36" spans="1:10" ht="15.75">
      <c r="A36" s="98" t="s">
        <v>100</v>
      </c>
      <c r="B36" s="102"/>
      <c r="C36" s="102"/>
      <c r="D36" s="102"/>
      <c r="E36" s="102"/>
      <c r="F36" s="102"/>
      <c r="G36" s="102"/>
      <c r="H36" s="102"/>
      <c r="I36" s="57"/>
      <c r="J36" s="68"/>
    </row>
    <row r="37" spans="1:10" ht="15.75">
      <c r="A37" s="98" t="s">
        <v>113</v>
      </c>
      <c r="B37" s="102"/>
      <c r="C37" s="102"/>
      <c r="D37" s="102"/>
      <c r="E37" s="102"/>
      <c r="F37" s="102"/>
      <c r="G37" s="102"/>
      <c r="H37" s="102"/>
      <c r="I37" s="58"/>
      <c r="J37" s="68"/>
    </row>
  </sheetData>
  <mergeCells count="2">
    <mergeCell ref="A36:H36"/>
    <mergeCell ref="A37:H37"/>
  </mergeCells>
  <printOptions/>
  <pageMargins left="0.75" right="0.5" top="0.5" bottom="0.5" header="0.25" footer="0.25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workbookViewId="0" topLeftCell="A1">
      <selection activeCell="D2" sqref="D2"/>
    </sheetView>
  </sheetViews>
  <sheetFormatPr defaultColWidth="9.66015625" defaultRowHeight="12.75"/>
  <cols>
    <col min="1" max="1" width="58.33203125" style="37" customWidth="1"/>
    <col min="2" max="2" width="14.66015625" style="37" customWidth="1"/>
    <col min="3" max="3" width="4.66015625" style="25" customWidth="1"/>
    <col min="4" max="4" width="14.66015625" style="39" customWidth="1"/>
    <col min="5" max="5" width="4.83203125" style="25" customWidth="1"/>
    <col min="6" max="6" width="10.5" style="25" customWidth="1"/>
    <col min="7" max="7" width="11" style="25" customWidth="1"/>
    <col min="8" max="16384" width="9.66015625" style="25" customWidth="1"/>
  </cols>
  <sheetData>
    <row r="1" spans="1:4" s="6" customFormat="1" ht="12.75">
      <c r="A1" s="9" t="s">
        <v>17</v>
      </c>
      <c r="B1" s="23"/>
      <c r="D1" s="7"/>
    </row>
    <row r="2" spans="1:4" s="6" customFormat="1" ht="16.5" customHeight="1">
      <c r="A2" s="9" t="s">
        <v>1</v>
      </c>
      <c r="B2" s="23"/>
      <c r="D2" s="80"/>
    </row>
    <row r="3" spans="1:4" s="1" customFormat="1" ht="12.75">
      <c r="A3" s="1" t="s">
        <v>126</v>
      </c>
      <c r="B3" s="9"/>
      <c r="D3" s="9"/>
    </row>
    <row r="4" spans="1:4" s="6" customFormat="1" ht="12.75">
      <c r="A4" s="9" t="s">
        <v>42</v>
      </c>
      <c r="B4" s="23"/>
      <c r="D4" s="7"/>
    </row>
    <row r="5" spans="1:7" ht="13.5">
      <c r="A5" s="2"/>
      <c r="B5" s="27"/>
      <c r="C5" s="28"/>
      <c r="D5" s="27"/>
      <c r="E5" s="26"/>
      <c r="F5" s="27"/>
      <c r="G5" s="29"/>
    </row>
    <row r="6" spans="1:4" s="6" customFormat="1" ht="12.75">
      <c r="A6" s="23"/>
      <c r="B6" s="11" t="s">
        <v>8</v>
      </c>
      <c r="C6" s="11"/>
      <c r="D6" s="11" t="s">
        <v>8</v>
      </c>
    </row>
    <row r="7" spans="1:7" ht="12.75">
      <c r="A7" s="43"/>
      <c r="B7" s="34" t="s">
        <v>9</v>
      </c>
      <c r="C7" s="35"/>
      <c r="D7" s="34" t="s">
        <v>11</v>
      </c>
      <c r="E7" s="33"/>
      <c r="F7" s="33"/>
      <c r="G7" s="36"/>
    </row>
    <row r="8" spans="1:7" ht="12.75">
      <c r="A8" s="43"/>
      <c r="B8" s="34" t="s">
        <v>2</v>
      </c>
      <c r="C8" s="34"/>
      <c r="D8" s="34" t="s">
        <v>12</v>
      </c>
      <c r="E8" s="33"/>
      <c r="F8" s="33"/>
      <c r="G8" s="36"/>
    </row>
    <row r="9" spans="1:7" ht="12.75">
      <c r="A9" s="43"/>
      <c r="B9" s="34" t="s">
        <v>4</v>
      </c>
      <c r="C9" s="34"/>
      <c r="D9" s="34" t="s">
        <v>10</v>
      </c>
      <c r="E9" s="33"/>
      <c r="F9" s="33"/>
      <c r="G9" s="36"/>
    </row>
    <row r="10" spans="1:7" ht="12.75">
      <c r="A10" s="43"/>
      <c r="B10" s="47" t="s">
        <v>119</v>
      </c>
      <c r="C10" s="35"/>
      <c r="D10" s="47" t="s">
        <v>112</v>
      </c>
      <c r="E10" s="33"/>
      <c r="F10" s="33"/>
      <c r="G10" s="36"/>
    </row>
    <row r="11" spans="1:7" ht="12.75">
      <c r="A11" s="43"/>
      <c r="B11" s="34" t="s">
        <v>7</v>
      </c>
      <c r="C11" s="34"/>
      <c r="D11" s="34" t="s">
        <v>7</v>
      </c>
      <c r="E11" s="33"/>
      <c r="F11" s="33"/>
      <c r="G11" s="36"/>
    </row>
    <row r="12" spans="1:7" ht="12.75">
      <c r="A12" s="62" t="s">
        <v>48</v>
      </c>
      <c r="C12" s="38"/>
      <c r="D12" s="32"/>
      <c r="E12" s="33"/>
      <c r="F12" s="33"/>
      <c r="G12" s="36"/>
    </row>
    <row r="13" spans="1:7" ht="12.75">
      <c r="A13" s="38" t="s">
        <v>20</v>
      </c>
      <c r="B13" s="37">
        <v>160860</v>
      </c>
      <c r="C13" s="24"/>
      <c r="D13" s="37">
        <v>184588</v>
      </c>
      <c r="E13" s="40"/>
      <c r="F13" s="40"/>
      <c r="G13" s="41"/>
    </row>
    <row r="14" spans="1:7" ht="12.75">
      <c r="A14" s="42" t="s">
        <v>43</v>
      </c>
      <c r="B14" s="43">
        <v>11407</v>
      </c>
      <c r="C14" s="38"/>
      <c r="D14" s="43">
        <v>11511</v>
      </c>
      <c r="E14" s="33"/>
      <c r="F14" s="33"/>
      <c r="G14" s="30"/>
    </row>
    <row r="15" spans="1:7" ht="12.75">
      <c r="A15" s="43"/>
      <c r="B15" s="43"/>
      <c r="C15" s="30"/>
      <c r="D15" s="43"/>
      <c r="E15" s="33"/>
      <c r="F15" s="33"/>
      <c r="G15" s="36"/>
    </row>
    <row r="16" spans="1:7" ht="12.75">
      <c r="A16" s="62" t="s">
        <v>21</v>
      </c>
      <c r="B16" s="43"/>
      <c r="C16" s="30"/>
      <c r="D16" s="43"/>
      <c r="E16" s="33"/>
      <c r="F16" s="33"/>
      <c r="G16" s="36"/>
    </row>
    <row r="17" spans="1:7" ht="12.75">
      <c r="A17" s="43" t="s">
        <v>22</v>
      </c>
      <c r="B17" s="59">
        <v>119280</v>
      </c>
      <c r="C17" s="30"/>
      <c r="D17" s="59">
        <v>78495</v>
      </c>
      <c r="E17" s="33"/>
      <c r="F17" s="33"/>
      <c r="G17" s="36"/>
    </row>
    <row r="18" spans="1:7" ht="12.75">
      <c r="A18" s="43" t="s">
        <v>23</v>
      </c>
      <c r="B18" s="60">
        <v>46074</v>
      </c>
      <c r="C18" s="30"/>
      <c r="D18" s="60">
        <v>41456</v>
      </c>
      <c r="E18" s="33"/>
      <c r="F18" s="33"/>
      <c r="G18" s="30"/>
    </row>
    <row r="19" spans="1:7" ht="12.75">
      <c r="A19" s="43" t="s">
        <v>44</v>
      </c>
      <c r="B19" s="60">
        <v>16233</v>
      </c>
      <c r="C19" s="30"/>
      <c r="D19" s="60">
        <v>18445</v>
      </c>
      <c r="E19" s="33"/>
      <c r="F19" s="33"/>
      <c r="G19" s="33"/>
    </row>
    <row r="20" spans="1:7" ht="12.75">
      <c r="A20" s="43" t="s">
        <v>96</v>
      </c>
      <c r="B20" s="60">
        <v>15619</v>
      </c>
      <c r="C20" s="30"/>
      <c r="D20" s="60">
        <v>13832</v>
      </c>
      <c r="E20" s="33"/>
      <c r="F20" s="33"/>
      <c r="G20" s="30"/>
    </row>
    <row r="21" spans="1:7" ht="12.75">
      <c r="A21" s="43" t="s">
        <v>45</v>
      </c>
      <c r="B21" s="61">
        <v>181584</v>
      </c>
      <c r="C21" s="30"/>
      <c r="D21" s="61">
        <v>176844</v>
      </c>
      <c r="E21" s="33"/>
      <c r="F21" s="33"/>
      <c r="G21" s="30"/>
    </row>
    <row r="22" spans="2:7" ht="12.75">
      <c r="B22" s="39">
        <f>SUM(B17:B21)</f>
        <v>378790</v>
      </c>
      <c r="C22" s="24"/>
      <c r="D22" s="39">
        <f>SUM(D17:D21)</f>
        <v>329072</v>
      </c>
      <c r="E22" s="24"/>
      <c r="F22" s="24"/>
      <c r="G22" s="24"/>
    </row>
    <row r="23" spans="1:7" ht="12.75">
      <c r="A23" s="62" t="s">
        <v>13</v>
      </c>
      <c r="B23" s="43"/>
      <c r="C23" s="30"/>
      <c r="D23" s="43"/>
      <c r="E23" s="30"/>
      <c r="F23" s="30"/>
      <c r="G23" s="30"/>
    </row>
    <row r="24" spans="1:7" ht="12.75">
      <c r="A24" s="37" t="s">
        <v>24</v>
      </c>
      <c r="B24" s="59">
        <v>1472</v>
      </c>
      <c r="C24" s="38"/>
      <c r="D24" s="59">
        <v>69</v>
      </c>
      <c r="E24" s="24"/>
      <c r="F24" s="24"/>
      <c r="G24" s="24"/>
    </row>
    <row r="25" spans="1:7" ht="12.75">
      <c r="A25" s="43" t="s">
        <v>46</v>
      </c>
      <c r="B25" s="60">
        <f>58650+2283-23+3760+1</f>
        <v>64671</v>
      </c>
      <c r="C25" s="30"/>
      <c r="D25" s="60">
        <v>72579</v>
      </c>
      <c r="E25" s="30"/>
      <c r="F25" s="30"/>
      <c r="G25" s="24"/>
    </row>
    <row r="26" spans="1:7" ht="12.75">
      <c r="A26" s="43" t="s">
        <v>97</v>
      </c>
      <c r="B26" s="60">
        <f>12928+68</f>
        <v>12996</v>
      </c>
      <c r="C26" s="30"/>
      <c r="D26" s="60">
        <v>6493</v>
      </c>
      <c r="E26" s="30"/>
      <c r="F26" s="30"/>
      <c r="G26" s="24"/>
    </row>
    <row r="27" spans="1:6" ht="12.75">
      <c r="A27" s="37" t="s">
        <v>47</v>
      </c>
      <c r="B27" s="61">
        <v>0</v>
      </c>
      <c r="C27" s="30"/>
      <c r="D27" s="61">
        <v>0</v>
      </c>
      <c r="E27" s="30"/>
      <c r="F27" s="30"/>
    </row>
    <row r="28" spans="1:6" ht="12.75">
      <c r="A28" s="43"/>
      <c r="B28" s="32">
        <f>SUM(B24:B27)</f>
        <v>79139</v>
      </c>
      <c r="C28" s="30"/>
      <c r="D28" s="32">
        <f>SUM(D24:D27)</f>
        <v>79141</v>
      </c>
      <c r="E28" s="30"/>
      <c r="F28" s="30"/>
    </row>
    <row r="29" spans="1:6" ht="12.75">
      <c r="A29" s="43" t="s">
        <v>25</v>
      </c>
      <c r="B29" s="43"/>
      <c r="C29" s="30"/>
      <c r="D29" s="43"/>
      <c r="E29" s="30"/>
      <c r="F29" s="30"/>
    </row>
    <row r="30" spans="1:6" ht="12.75">
      <c r="A30" s="63" t="s">
        <v>26</v>
      </c>
      <c r="B30" s="32">
        <f>B22-B28</f>
        <v>299651</v>
      </c>
      <c r="C30" s="30"/>
      <c r="D30" s="32">
        <f>D22-D28</f>
        <v>249931</v>
      </c>
      <c r="E30" s="30"/>
      <c r="F30" s="30"/>
    </row>
    <row r="31" spans="1:6" ht="12.75">
      <c r="A31" s="63"/>
      <c r="B31" s="32"/>
      <c r="C31" s="30"/>
      <c r="D31" s="32"/>
      <c r="E31" s="30"/>
      <c r="F31" s="30"/>
    </row>
    <row r="32" spans="1:6" ht="12.75">
      <c r="A32" s="63" t="s">
        <v>110</v>
      </c>
      <c r="B32" s="32"/>
      <c r="C32" s="30"/>
      <c r="D32" s="32"/>
      <c r="E32" s="30"/>
      <c r="F32" s="30"/>
    </row>
    <row r="33" spans="1:6" ht="12.75">
      <c r="A33" s="43" t="s">
        <v>49</v>
      </c>
      <c r="B33" s="32">
        <v>-10152</v>
      </c>
      <c r="C33" s="30"/>
      <c r="D33" s="32">
        <v>-9142</v>
      </c>
      <c r="E33" s="30"/>
      <c r="F33" s="30"/>
    </row>
    <row r="34" spans="1:6" ht="12.75">
      <c r="A34" s="43" t="s">
        <v>109</v>
      </c>
      <c r="B34" s="32">
        <v>-17350</v>
      </c>
      <c r="C34" s="30"/>
      <c r="D34" s="32">
        <v>-19750</v>
      </c>
      <c r="E34" s="30"/>
      <c r="F34" s="30"/>
    </row>
    <row r="35" spans="1:6" ht="13.5" thickBot="1">
      <c r="A35" s="43"/>
      <c r="B35" s="44">
        <f>B13+B14+B30+B33+B34</f>
        <v>444416</v>
      </c>
      <c r="C35" s="30"/>
      <c r="D35" s="44">
        <f>D13+D14+D30+D33+D34</f>
        <v>417138</v>
      </c>
      <c r="E35" s="30"/>
      <c r="F35" s="30"/>
    </row>
    <row r="36" spans="1:6" ht="13.5" thickTop="1">
      <c r="A36" s="43"/>
      <c r="B36" s="32"/>
      <c r="C36" s="30"/>
      <c r="D36" s="32"/>
      <c r="E36" s="30"/>
      <c r="F36" s="30"/>
    </row>
    <row r="37" spans="1:6" ht="12.75">
      <c r="A37" s="63" t="s">
        <v>50</v>
      </c>
      <c r="B37" s="43"/>
      <c r="C37" s="30"/>
      <c r="D37" s="43"/>
      <c r="E37" s="30"/>
      <c r="F37" s="30"/>
    </row>
    <row r="38" spans="1:6" ht="12.75">
      <c r="A38" s="43" t="s">
        <v>51</v>
      </c>
      <c r="B38" s="43">
        <v>261534</v>
      </c>
      <c r="C38" s="30"/>
      <c r="D38" s="43">
        <v>261534</v>
      </c>
      <c r="E38" s="30"/>
      <c r="F38" s="30"/>
    </row>
    <row r="39" spans="1:6" ht="12.75">
      <c r="A39" s="43" t="s">
        <v>27</v>
      </c>
      <c r="B39" s="43">
        <v>182882</v>
      </c>
      <c r="C39" s="30"/>
      <c r="D39" s="43">
        <v>155604</v>
      </c>
      <c r="E39" s="30"/>
      <c r="F39" s="30"/>
    </row>
    <row r="40" spans="1:6" ht="12.75">
      <c r="A40" s="43"/>
      <c r="B40" s="32"/>
      <c r="C40" s="30"/>
      <c r="D40" s="32"/>
      <c r="E40" s="30"/>
      <c r="F40" s="30"/>
    </row>
    <row r="41" spans="1:6" ht="13.5" thickBot="1">
      <c r="A41" s="63" t="s">
        <v>52</v>
      </c>
      <c r="B41" s="44">
        <f>SUM(B38:B40)</f>
        <v>444416</v>
      </c>
      <c r="C41" s="30"/>
      <c r="D41" s="44">
        <f>SUM(D38:D40)</f>
        <v>417138</v>
      </c>
      <c r="E41" s="30"/>
      <c r="F41" s="30"/>
    </row>
    <row r="42" spans="1:6" ht="13.5" thickTop="1">
      <c r="A42" s="43"/>
      <c r="B42" s="43"/>
      <c r="C42" s="30"/>
      <c r="D42" s="32"/>
      <c r="E42" s="30"/>
      <c r="F42" s="30"/>
    </row>
    <row r="43" spans="1:6" ht="12.75">
      <c r="A43" s="43" t="s">
        <v>91</v>
      </c>
      <c r="B43" s="49">
        <f>ROUND(B35/B38,2)</f>
        <v>1.7</v>
      </c>
      <c r="C43" s="77"/>
      <c r="D43" s="49">
        <f>ROUND(D35/D38,2)</f>
        <v>1.59</v>
      </c>
      <c r="E43" s="30"/>
      <c r="F43" s="30"/>
    </row>
    <row r="44" spans="1:6" ht="12.75">
      <c r="A44" s="43"/>
      <c r="C44" s="30"/>
      <c r="D44" s="32"/>
      <c r="E44" s="30"/>
      <c r="F44" s="30"/>
    </row>
    <row r="45" spans="1:6" ht="12.75">
      <c r="A45" s="43"/>
      <c r="B45" s="43"/>
      <c r="C45" s="30"/>
      <c r="D45" s="32"/>
      <c r="E45" s="30"/>
      <c r="F45" s="30"/>
    </row>
    <row r="46" spans="1:6" ht="12.75">
      <c r="A46" s="43"/>
      <c r="B46" s="84"/>
      <c r="C46" s="30"/>
      <c r="D46" s="84"/>
      <c r="E46" s="30"/>
      <c r="F46" s="30"/>
    </row>
    <row r="47" spans="1:6" ht="12.75">
      <c r="A47" s="43"/>
      <c r="B47" s="43"/>
      <c r="C47" s="30"/>
      <c r="D47" s="32"/>
      <c r="E47" s="30"/>
      <c r="F47" s="30"/>
    </row>
    <row r="48" spans="1:6" ht="15.75">
      <c r="A48" s="76" t="s">
        <v>99</v>
      </c>
      <c r="B48" s="68"/>
      <c r="C48" s="68"/>
      <c r="D48" s="68"/>
      <c r="E48" s="30"/>
      <c r="F48" s="30"/>
    </row>
    <row r="49" spans="1:6" ht="15.75">
      <c r="A49" s="76" t="s">
        <v>113</v>
      </c>
      <c r="B49" s="68"/>
      <c r="C49" s="68"/>
      <c r="D49" s="68"/>
      <c r="E49" s="30"/>
      <c r="F49" s="30"/>
    </row>
    <row r="50" spans="1:6" ht="12.75">
      <c r="A50" s="43"/>
      <c r="B50" s="43"/>
      <c r="C50" s="30"/>
      <c r="D50" s="32"/>
      <c r="E50" s="30"/>
      <c r="F50" s="30"/>
    </row>
    <row r="51" spans="1:6" ht="12.75">
      <c r="A51" s="43"/>
      <c r="B51" s="43"/>
      <c r="C51" s="30"/>
      <c r="D51" s="32"/>
      <c r="E51" s="30"/>
      <c r="F51" s="30"/>
    </row>
    <row r="52" spans="1:6" ht="12.75">
      <c r="A52" s="43"/>
      <c r="B52" s="43"/>
      <c r="C52" s="30"/>
      <c r="D52" s="32"/>
      <c r="E52" s="30"/>
      <c r="F52" s="30"/>
    </row>
    <row r="53" spans="1:6" ht="12.75">
      <c r="A53" s="43"/>
      <c r="B53" s="43"/>
      <c r="C53" s="30"/>
      <c r="D53" s="32"/>
      <c r="E53" s="30"/>
      <c r="F53" s="30"/>
    </row>
    <row r="54" spans="1:6" ht="12.75">
      <c r="A54" s="43"/>
      <c r="B54" s="43"/>
      <c r="C54" s="30"/>
      <c r="D54" s="32"/>
      <c r="E54" s="30"/>
      <c r="F54" s="30"/>
    </row>
    <row r="55" spans="1:6" ht="12.75">
      <c r="A55" s="43"/>
      <c r="B55" s="43"/>
      <c r="C55" s="30"/>
      <c r="D55" s="32"/>
      <c r="E55" s="30"/>
      <c r="F55" s="30"/>
    </row>
    <row r="56" spans="1:6" ht="12.75">
      <c r="A56" s="43"/>
      <c r="B56" s="43"/>
      <c r="C56" s="31"/>
      <c r="D56" s="32"/>
      <c r="E56" s="31"/>
      <c r="F56" s="31"/>
    </row>
    <row r="57" spans="1:6" ht="12.75">
      <c r="A57" s="43"/>
      <c r="B57" s="43"/>
      <c r="C57" s="31"/>
      <c r="D57" s="32"/>
      <c r="E57" s="31"/>
      <c r="F57" s="31"/>
    </row>
    <row r="58" spans="1:6" ht="12.75">
      <c r="A58" s="43"/>
      <c r="B58" s="43"/>
      <c r="C58" s="31"/>
      <c r="D58" s="32"/>
      <c r="E58" s="31"/>
      <c r="F58" s="31"/>
    </row>
    <row r="59" spans="1:6" ht="12.75">
      <c r="A59" s="43"/>
      <c r="B59" s="43"/>
      <c r="C59" s="31"/>
      <c r="D59" s="32"/>
      <c r="E59" s="31"/>
      <c r="F59" s="31"/>
    </row>
    <row r="60" spans="1:6" ht="12.75">
      <c r="A60" s="43"/>
      <c r="B60" s="43"/>
      <c r="C60" s="31"/>
      <c r="D60" s="32"/>
      <c r="E60" s="31"/>
      <c r="F60" s="31"/>
    </row>
    <row r="61" spans="1:6" ht="12.75">
      <c r="A61" s="43"/>
      <c r="B61" s="43"/>
      <c r="C61" s="31"/>
      <c r="D61" s="32"/>
      <c r="E61" s="31"/>
      <c r="F61" s="31"/>
    </row>
    <row r="62" spans="1:6" ht="12.75">
      <c r="A62" s="43"/>
      <c r="B62" s="43"/>
      <c r="C62" s="31"/>
      <c r="D62" s="32"/>
      <c r="E62" s="31"/>
      <c r="F62" s="31"/>
    </row>
    <row r="63" spans="1:6" ht="12.75">
      <c r="A63" s="43"/>
      <c r="B63" s="43"/>
      <c r="C63" s="31"/>
      <c r="D63" s="32"/>
      <c r="E63" s="31"/>
      <c r="F63" s="31"/>
    </row>
    <row r="64" spans="1:6" ht="12.75">
      <c r="A64" s="43"/>
      <c r="B64" s="43"/>
      <c r="C64" s="31"/>
      <c r="D64" s="32"/>
      <c r="E64" s="31"/>
      <c r="F64" s="31"/>
    </row>
    <row r="65" spans="1:6" ht="12.75">
      <c r="A65" s="43"/>
      <c r="B65" s="43"/>
      <c r="C65" s="31"/>
      <c r="D65" s="32"/>
      <c r="E65" s="31"/>
      <c r="F65" s="31"/>
    </row>
    <row r="66" spans="1:6" ht="12.75">
      <c r="A66" s="43"/>
      <c r="B66" s="43"/>
      <c r="C66" s="31"/>
      <c r="D66" s="32"/>
      <c r="E66" s="31"/>
      <c r="F66" s="31"/>
    </row>
    <row r="67" spans="1:6" ht="12.75">
      <c r="A67" s="43"/>
      <c r="B67" s="43"/>
      <c r="C67" s="31"/>
      <c r="D67" s="32"/>
      <c r="E67" s="31"/>
      <c r="F67" s="31"/>
    </row>
    <row r="68" spans="1:6" ht="12.75">
      <c r="A68" s="43"/>
      <c r="B68" s="43"/>
      <c r="C68" s="31"/>
      <c r="D68" s="32"/>
      <c r="E68" s="31"/>
      <c r="F68" s="31"/>
    </row>
    <row r="69" spans="1:6" ht="12.75">
      <c r="A69" s="43"/>
      <c r="B69" s="43"/>
      <c r="C69" s="31"/>
      <c r="D69" s="32"/>
      <c r="E69" s="31"/>
      <c r="F69" s="31"/>
    </row>
    <row r="70" spans="1:6" ht="12.75">
      <c r="A70" s="43"/>
      <c r="B70" s="43"/>
      <c r="C70" s="31"/>
      <c r="D70" s="32"/>
      <c r="E70" s="31"/>
      <c r="F70" s="31"/>
    </row>
  </sheetData>
  <printOptions/>
  <pageMargins left="0.75" right="0.5" top="0.5" bottom="0.5" header="0.25" footer="0.2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1">
      <selection activeCell="E5" sqref="E5"/>
    </sheetView>
  </sheetViews>
  <sheetFormatPr defaultColWidth="9.66015625" defaultRowHeight="12.75"/>
  <cols>
    <col min="1" max="1" width="5.16015625" style="25" customWidth="1"/>
    <col min="2" max="2" width="68.5" style="37" customWidth="1"/>
    <col min="3" max="3" width="17.83203125" style="25" customWidth="1"/>
    <col min="4" max="4" width="5.83203125" style="25" customWidth="1"/>
    <col min="5" max="5" width="17.5" style="25" customWidth="1"/>
    <col min="6" max="6" width="3.66015625" style="25" customWidth="1"/>
    <col min="7" max="16384" width="9.66015625" style="25" customWidth="1"/>
  </cols>
  <sheetData>
    <row r="1" s="6" customFormat="1" ht="12.75">
      <c r="A1" s="9" t="s">
        <v>17</v>
      </c>
    </row>
    <row r="2" spans="1:5" s="6" customFormat="1" ht="17.25" customHeight="1">
      <c r="A2" s="9" t="s">
        <v>1</v>
      </c>
      <c r="E2" s="80"/>
    </row>
    <row r="3" s="1" customFormat="1" ht="12.75">
      <c r="A3" s="1" t="str">
        <f>'BS'!A3</f>
        <v>FOR THE FOURTH QUARTER ENDED 31ST DECEMBER 2004</v>
      </c>
    </row>
    <row r="4" s="6" customFormat="1" ht="12.75">
      <c r="A4" s="9" t="s">
        <v>67</v>
      </c>
    </row>
    <row r="5" spans="1:4" ht="13.5">
      <c r="A5" s="2"/>
      <c r="B5" s="46"/>
      <c r="C5" s="27"/>
      <c r="D5" s="29"/>
    </row>
    <row r="6" spans="2:5" s="6" customFormat="1" ht="12.75">
      <c r="B6" s="23"/>
      <c r="C6" s="70">
        <v>2004</v>
      </c>
      <c r="D6" s="69"/>
      <c r="E6" s="71">
        <v>2003</v>
      </c>
    </row>
    <row r="7" spans="2:5" ht="12.75">
      <c r="B7" s="43"/>
      <c r="C7" s="65" t="s">
        <v>124</v>
      </c>
      <c r="D7" s="36"/>
      <c r="E7" s="65" t="s">
        <v>124</v>
      </c>
    </row>
    <row r="8" spans="2:5" ht="12.75">
      <c r="B8" s="43"/>
      <c r="C8" s="65" t="s">
        <v>36</v>
      </c>
      <c r="D8" s="36"/>
      <c r="E8" s="65" t="s">
        <v>36</v>
      </c>
    </row>
    <row r="9" spans="2:5" ht="12.75">
      <c r="B9" s="43"/>
      <c r="C9" s="72" t="s">
        <v>119</v>
      </c>
      <c r="D9" s="36"/>
      <c r="E9" s="65" t="s">
        <v>112</v>
      </c>
    </row>
    <row r="10" spans="2:5" ht="12.75">
      <c r="B10" s="43"/>
      <c r="C10" s="65" t="s">
        <v>56</v>
      </c>
      <c r="D10" s="36"/>
      <c r="E10" s="65" t="s">
        <v>56</v>
      </c>
    </row>
    <row r="11" ht="12.75">
      <c r="A11" s="73" t="s">
        <v>68</v>
      </c>
    </row>
    <row r="12" spans="1:5" ht="12.75">
      <c r="A12" s="37" t="s">
        <v>38</v>
      </c>
      <c r="C12" s="25">
        <f>'IS'!G28</f>
        <v>118368</v>
      </c>
      <c r="E12" s="25">
        <f>'IS'!I28</f>
        <v>99583</v>
      </c>
    </row>
    <row r="13" ht="12.75">
      <c r="A13" s="37" t="s">
        <v>69</v>
      </c>
    </row>
    <row r="14" spans="1:5" ht="12.75">
      <c r="A14" s="37"/>
      <c r="B14" s="37" t="s">
        <v>128</v>
      </c>
      <c r="C14" s="25">
        <v>103</v>
      </c>
      <c r="E14" s="25">
        <v>-1032</v>
      </c>
    </row>
    <row r="15" spans="1:5" ht="12.75">
      <c r="A15" s="37"/>
      <c r="B15" s="37" t="s">
        <v>70</v>
      </c>
      <c r="C15" s="25">
        <f>'IS'!G20*-1</f>
        <v>30567</v>
      </c>
      <c r="E15" s="25">
        <v>27120</v>
      </c>
    </row>
    <row r="16" spans="1:5" ht="12.75">
      <c r="A16" s="37"/>
      <c r="B16" s="37" t="s">
        <v>71</v>
      </c>
      <c r="C16" s="25">
        <v>855</v>
      </c>
      <c r="E16" s="25">
        <v>4398</v>
      </c>
    </row>
    <row r="17" spans="1:5" ht="12.75">
      <c r="A17" s="37"/>
      <c r="B17" s="37" t="s">
        <v>95</v>
      </c>
      <c r="C17" s="25">
        <v>2657</v>
      </c>
      <c r="E17" s="25">
        <v>519</v>
      </c>
    </row>
    <row r="18" spans="1:5" ht="12.75">
      <c r="A18" s="37"/>
      <c r="B18" s="37" t="s">
        <v>49</v>
      </c>
      <c r="C18" s="25">
        <v>1664</v>
      </c>
      <c r="E18" s="25">
        <v>4733</v>
      </c>
    </row>
    <row r="19" spans="1:5" ht="12.75">
      <c r="A19" s="37"/>
      <c r="B19" s="43" t="s">
        <v>130</v>
      </c>
      <c r="C19" s="95">
        <v>0</v>
      </c>
      <c r="E19" s="25">
        <v>350</v>
      </c>
    </row>
    <row r="20" spans="1:5" ht="12.75">
      <c r="A20" s="37"/>
      <c r="B20" s="38" t="s">
        <v>127</v>
      </c>
      <c r="C20" s="25">
        <v>614</v>
      </c>
      <c r="E20" s="25">
        <v>461</v>
      </c>
    </row>
    <row r="21" spans="1:5" ht="12.75">
      <c r="A21" s="37"/>
      <c r="B21" s="37" t="s">
        <v>72</v>
      </c>
      <c r="C21" s="25">
        <f>'IS'!G26*-1</f>
        <v>-4690</v>
      </c>
      <c r="E21" s="25">
        <v>-4220</v>
      </c>
    </row>
    <row r="22" spans="1:5" ht="12.75">
      <c r="A22" s="37"/>
      <c r="B22" s="43" t="s">
        <v>73</v>
      </c>
      <c r="C22" s="25">
        <v>-1262</v>
      </c>
      <c r="E22" s="25">
        <v>-1597</v>
      </c>
    </row>
    <row r="23" spans="1:5" ht="12.75">
      <c r="A23" s="37"/>
      <c r="B23" s="37" t="s">
        <v>118</v>
      </c>
      <c r="C23" s="25">
        <v>12128</v>
      </c>
      <c r="E23" s="95">
        <v>0</v>
      </c>
    </row>
    <row r="24" spans="1:5" ht="12.75">
      <c r="A24" s="37"/>
      <c r="B24" s="38" t="s">
        <v>129</v>
      </c>
      <c r="C24" s="74">
        <v>58</v>
      </c>
      <c r="E24" s="96">
        <v>0</v>
      </c>
    </row>
    <row r="25" spans="1:5" ht="12.75">
      <c r="A25" s="38" t="s">
        <v>78</v>
      </c>
      <c r="C25" s="25">
        <f>SUM(C12:C24)</f>
        <v>161062</v>
      </c>
      <c r="E25" s="25">
        <f>SUM(E12:E24)</f>
        <v>130315</v>
      </c>
    </row>
    <row r="27" spans="1:5" ht="12.75">
      <c r="A27" s="38" t="s">
        <v>74</v>
      </c>
      <c r="C27" s="25">
        <v>-43442</v>
      </c>
      <c r="E27" s="25">
        <v>-10980</v>
      </c>
    </row>
    <row r="28" spans="1:5" ht="12.75">
      <c r="A28" s="38" t="s">
        <v>75</v>
      </c>
      <c r="C28" s="38">
        <v>-5232</v>
      </c>
      <c r="E28" s="25">
        <v>-13101</v>
      </c>
    </row>
    <row r="29" spans="1:5" ht="12.75">
      <c r="A29" s="38" t="s">
        <v>76</v>
      </c>
      <c r="C29" s="25">
        <v>-1587</v>
      </c>
      <c r="E29" s="25">
        <v>6564</v>
      </c>
    </row>
    <row r="30" spans="1:5" ht="12.75">
      <c r="A30" s="38" t="s">
        <v>104</v>
      </c>
      <c r="C30" s="25">
        <f>910-2755+68+6435</f>
        <v>4658</v>
      </c>
      <c r="E30" s="25">
        <f>-701-5821+3841+2</f>
        <v>-2679</v>
      </c>
    </row>
    <row r="31" spans="1:5" ht="12.75">
      <c r="A31" s="38" t="s">
        <v>105</v>
      </c>
      <c r="C31" s="25">
        <v>1403</v>
      </c>
      <c r="E31" s="25">
        <v>-391</v>
      </c>
    </row>
    <row r="32" spans="1:5" ht="12.75">
      <c r="A32" s="38" t="s">
        <v>106</v>
      </c>
      <c r="C32" s="25">
        <f>-9921+2261</f>
        <v>-7660</v>
      </c>
      <c r="E32" s="25">
        <f>16228-2</f>
        <v>16226</v>
      </c>
    </row>
    <row r="33" spans="1:5" ht="12.75">
      <c r="A33" s="38"/>
      <c r="C33" s="74"/>
      <c r="E33" s="74"/>
    </row>
    <row r="34" spans="1:5" ht="12.75">
      <c r="A34" s="38" t="s">
        <v>77</v>
      </c>
      <c r="C34" s="25">
        <f>SUM(C25:C32)</f>
        <v>109202</v>
      </c>
      <c r="E34" s="25">
        <f>SUM(E25:E32)</f>
        <v>125954</v>
      </c>
    </row>
    <row r="35" ht="12.75">
      <c r="A35" s="38"/>
    </row>
    <row r="36" spans="1:5" ht="12.75">
      <c r="A36" s="38" t="s">
        <v>80</v>
      </c>
      <c r="C36" s="25">
        <v>-33200</v>
      </c>
      <c r="E36" s="25">
        <v>-28934</v>
      </c>
    </row>
    <row r="37" spans="1:5" ht="12.75">
      <c r="A37" s="38" t="s">
        <v>81</v>
      </c>
      <c r="C37" s="25">
        <v>-654</v>
      </c>
      <c r="E37" s="25">
        <v>-416</v>
      </c>
    </row>
    <row r="38" spans="1:5" ht="12.75">
      <c r="A38" s="38" t="s">
        <v>108</v>
      </c>
      <c r="C38" s="91">
        <v>-247</v>
      </c>
      <c r="E38" s="25">
        <v>-1535</v>
      </c>
    </row>
    <row r="39" spans="1:5" ht="12.75">
      <c r="A39" s="38" t="s">
        <v>82</v>
      </c>
      <c r="C39" s="75">
        <f>SUM(C34:C38)</f>
        <v>75101</v>
      </c>
      <c r="E39" s="75">
        <f>SUM(E34:E38)</f>
        <v>95069</v>
      </c>
    </row>
    <row r="41" ht="12.75">
      <c r="A41" s="63" t="s">
        <v>83</v>
      </c>
    </row>
    <row r="42" spans="1:5" ht="12.75">
      <c r="A42" s="38" t="s">
        <v>84</v>
      </c>
      <c r="C42" s="25">
        <v>2030</v>
      </c>
      <c r="E42" s="25">
        <v>2116</v>
      </c>
    </row>
    <row r="43" spans="1:5" ht="12.75">
      <c r="A43" s="38" t="s">
        <v>85</v>
      </c>
      <c r="C43" s="25">
        <f>-20944+354</f>
        <v>-20590</v>
      </c>
      <c r="E43" s="25">
        <f>-23129-1070</f>
        <v>-24199</v>
      </c>
    </row>
    <row r="44" spans="1:5" ht="12.75">
      <c r="A44" s="38" t="s">
        <v>79</v>
      </c>
      <c r="C44" s="25">
        <f>-C21</f>
        <v>4690</v>
      </c>
      <c r="E44" s="25">
        <f>-E21</f>
        <v>4220</v>
      </c>
    </row>
    <row r="45" spans="1:5" ht="12.75">
      <c r="A45" s="38" t="s">
        <v>86</v>
      </c>
      <c r="C45" s="75">
        <f>SUM(C42:C44)</f>
        <v>-13870</v>
      </c>
      <c r="E45" s="75">
        <f>SUM(E42:E44)</f>
        <v>-17863</v>
      </c>
    </row>
    <row r="47" ht="12.75">
      <c r="A47" s="63" t="s">
        <v>87</v>
      </c>
    </row>
    <row r="48" spans="1:5" ht="12.75">
      <c r="A48" s="38" t="s">
        <v>102</v>
      </c>
      <c r="C48" s="82">
        <v>-56491</v>
      </c>
      <c r="D48" s="82"/>
      <c r="E48" s="82">
        <v>-48959</v>
      </c>
    </row>
    <row r="49" ht="12.75">
      <c r="A49" s="38"/>
    </row>
    <row r="50" spans="1:5" ht="12.75">
      <c r="A50" s="38" t="s">
        <v>88</v>
      </c>
      <c r="C50" s="83">
        <f>SUM(C48)</f>
        <v>-56491</v>
      </c>
      <c r="D50" s="81"/>
      <c r="E50" s="83">
        <f>SUM(E48)</f>
        <v>-48959</v>
      </c>
    </row>
    <row r="51" ht="12.75">
      <c r="A51" s="38"/>
    </row>
    <row r="52" spans="1:5" ht="12.75">
      <c r="A52" s="63" t="s">
        <v>117</v>
      </c>
      <c r="C52" s="63">
        <f>C39+C45+C50</f>
        <v>4740</v>
      </c>
      <c r="E52" s="63">
        <f>E39+E45+E50</f>
        <v>28247</v>
      </c>
    </row>
    <row r="54" spans="1:5" ht="12.75">
      <c r="A54" s="63" t="s">
        <v>94</v>
      </c>
      <c r="C54" s="25">
        <v>176844</v>
      </c>
      <c r="E54" s="25">
        <v>148597</v>
      </c>
    </row>
    <row r="55" ht="12.75">
      <c r="A55" s="38"/>
    </row>
    <row r="56" spans="1:5" ht="12.75">
      <c r="A56" s="63" t="s">
        <v>125</v>
      </c>
      <c r="C56" s="75">
        <f>SUM(C52:C55)</f>
        <v>181584</v>
      </c>
      <c r="E56" s="75">
        <f>SUM(E52:E55)</f>
        <v>176844</v>
      </c>
    </row>
    <row r="59" spans="1:8" ht="15.75">
      <c r="A59" s="103" t="s">
        <v>103</v>
      </c>
      <c r="B59" s="104"/>
      <c r="C59" s="104"/>
      <c r="D59" s="104"/>
      <c r="E59" s="104"/>
      <c r="F59" s="104"/>
      <c r="G59" s="57"/>
      <c r="H59" s="68"/>
    </row>
    <row r="60" spans="1:8" ht="15.75">
      <c r="A60" s="103" t="s">
        <v>111</v>
      </c>
      <c r="B60" s="104"/>
      <c r="C60" s="104"/>
      <c r="D60" s="104"/>
      <c r="E60" s="104"/>
      <c r="F60" s="104"/>
      <c r="G60" s="58"/>
      <c r="H60" s="68"/>
    </row>
  </sheetData>
  <mergeCells count="2">
    <mergeCell ref="A59:F59"/>
    <mergeCell ref="A60:F60"/>
  </mergeCells>
  <printOptions/>
  <pageMargins left="0.75" right="0.5" top="0.5" bottom="0.5" header="0.25" footer="0.2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Accounting</dc:creator>
  <cp:keywords/>
  <dc:description/>
  <cp:lastModifiedBy>kualimsl</cp:lastModifiedBy>
  <cp:lastPrinted>2005-02-15T08:56:51Z</cp:lastPrinted>
  <dcterms:created xsi:type="dcterms:W3CDTF">1998-02-18T08:17:31Z</dcterms:created>
  <dcterms:modified xsi:type="dcterms:W3CDTF">2005-02-23T07:08:00Z</dcterms:modified>
  <cp:category/>
  <cp:version/>
  <cp:contentType/>
  <cp:contentStatus/>
</cp:coreProperties>
</file>